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SkyDrive\Documenten\St. Retailplatform Brabant\"/>
    </mc:Choice>
  </mc:AlternateContent>
  <bookViews>
    <workbookView xWindow="0" yWindow="0" windowWidth="24000" windowHeight="9735"/>
  </bookViews>
  <sheets>
    <sheet name="Voor CM organisatie" sheetId="1" r:id="rId1"/>
    <sheet name="Salaris en bedrijfsvoering ZZ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H69" i="1"/>
  <c r="H63" i="1"/>
  <c r="H49" i="1"/>
  <c r="H43" i="1"/>
  <c r="H28" i="1"/>
  <c r="H20" i="1"/>
  <c r="H14" i="1"/>
  <c r="H68" i="1"/>
  <c r="H62" i="1"/>
  <c r="H55" i="1"/>
  <c r="H71" i="1" s="1"/>
  <c r="H79" i="1" s="1"/>
  <c r="H48" i="1"/>
  <c r="H42" i="1"/>
  <c r="H36" i="1"/>
  <c r="H27" i="1"/>
  <c r="H19" i="1"/>
  <c r="H13" i="1"/>
  <c r="H56" i="1" l="1"/>
  <c r="H72" i="1"/>
  <c r="H81" i="1"/>
  <c r="H73" i="1"/>
  <c r="H80" i="1"/>
  <c r="F68" i="1"/>
  <c r="G68" i="1"/>
  <c r="E68" i="1"/>
  <c r="G69" i="1"/>
  <c r="F69" i="1"/>
  <c r="E69" i="1"/>
  <c r="F86" i="1" l="1"/>
  <c r="G86" i="1"/>
  <c r="H86" i="1"/>
  <c r="I86" i="1"/>
  <c r="E86" i="1"/>
  <c r="F85" i="1"/>
  <c r="G85" i="1"/>
  <c r="H85" i="1"/>
  <c r="I85" i="1"/>
  <c r="E85" i="1"/>
  <c r="F84" i="1"/>
  <c r="G84" i="1"/>
  <c r="H84" i="1"/>
  <c r="I84" i="1"/>
  <c r="E84" i="1"/>
  <c r="D18" i="2"/>
  <c r="E18" i="2"/>
  <c r="C18" i="2"/>
  <c r="E16" i="2"/>
  <c r="D16" i="2"/>
  <c r="C16" i="2"/>
  <c r="E14" i="2"/>
  <c r="E13" i="2"/>
  <c r="D13" i="2"/>
  <c r="D14" i="2" s="1"/>
  <c r="C13" i="2"/>
  <c r="C14" i="2" s="1"/>
  <c r="F62" i="1"/>
  <c r="F63" i="1" s="1"/>
  <c r="G62" i="1"/>
  <c r="G63" i="1" s="1"/>
  <c r="E62" i="1"/>
  <c r="E63" i="1" s="1"/>
  <c r="F55" i="1"/>
  <c r="F56" i="1" s="1"/>
  <c r="G55" i="1"/>
  <c r="G56" i="1" s="1"/>
  <c r="E55" i="1"/>
  <c r="E56" i="1" s="1"/>
  <c r="F48" i="1"/>
  <c r="F49" i="1" s="1"/>
  <c r="G48" i="1"/>
  <c r="G49" i="1" s="1"/>
  <c r="E48" i="1"/>
  <c r="E49" i="1" s="1"/>
  <c r="F42" i="1"/>
  <c r="F43" i="1" s="1"/>
  <c r="G42" i="1"/>
  <c r="G43" i="1" s="1"/>
  <c r="E42" i="1"/>
  <c r="E43" i="1" s="1"/>
  <c r="F36" i="1"/>
  <c r="G36" i="1"/>
  <c r="E36" i="1"/>
  <c r="F27" i="1"/>
  <c r="F28" i="1" s="1"/>
  <c r="G27" i="1"/>
  <c r="G28" i="1" s="1"/>
  <c r="E27" i="1"/>
  <c r="E28" i="1" s="1"/>
  <c r="F19" i="1"/>
  <c r="F20" i="1" s="1"/>
  <c r="G19" i="1"/>
  <c r="G20" i="1" s="1"/>
  <c r="E19" i="1"/>
  <c r="E20" i="1" s="1"/>
  <c r="F13" i="1"/>
  <c r="G13" i="1"/>
  <c r="E13" i="1"/>
  <c r="F71" i="1" l="1"/>
  <c r="E71" i="1"/>
  <c r="G71" i="1"/>
  <c r="F14" i="1"/>
  <c r="G14" i="1"/>
  <c r="E14" i="1"/>
  <c r="E72" i="1" l="1"/>
  <c r="G72" i="1"/>
  <c r="F81" i="1"/>
  <c r="F72" i="1"/>
  <c r="E80" i="1"/>
  <c r="E79" i="1"/>
  <c r="E73" i="1"/>
  <c r="F80" i="1"/>
  <c r="E81" i="1"/>
  <c r="F73" i="1"/>
  <c r="F79" i="1"/>
  <c r="G80" i="1"/>
  <c r="G73" i="1"/>
  <c r="G79" i="1"/>
  <c r="G81" i="1"/>
</calcChain>
</file>

<file path=xl/sharedStrings.xml><?xml version="1.0" encoding="utf-8"?>
<sst xmlns="http://schemas.openxmlformats.org/spreadsheetml/2006/main" count="180" uniqueCount="123">
  <si>
    <t xml:space="preserve">No: </t>
  </si>
  <si>
    <t>Taak</t>
  </si>
  <si>
    <t>Toelichting</t>
  </si>
  <si>
    <t>Overleg bestuurders bilateraal.</t>
  </si>
  <si>
    <t>Regulier of incidenteel, incl.voorbereiding.</t>
  </si>
  <si>
    <t>Vegaderingen met bestuur</t>
  </si>
  <si>
    <t>Advies en voorstellen</t>
  </si>
  <si>
    <t>Incl.voorbereidingen</t>
  </si>
  <si>
    <t>Deelname werkgroep Evenementen</t>
  </si>
  <si>
    <t>Organisatie / regie / vergunningen per evenement</t>
  </si>
  <si>
    <t>Communicatie naar doelgroepen</t>
  </si>
  <si>
    <t>Online en offline.</t>
  </si>
  <si>
    <t>Communicatie naar ondernemingen</t>
  </si>
  <si>
    <t>Inclusief afstemming.</t>
  </si>
  <si>
    <t>Deelname werkgroep Heel Schoon Veilig</t>
  </si>
  <si>
    <t>Evt. onder de vlag van KVO-traject.</t>
  </si>
  <si>
    <t>Activiteiten en/of acties Heel Schoon Veilig.</t>
  </si>
  <si>
    <t>Per project, afhankelijk verdeling taken.</t>
  </si>
  <si>
    <t>Deelname werkgroep openbare ruimte</t>
  </si>
  <si>
    <t>Hanging baskets, sfeerverlichting.</t>
  </si>
  <si>
    <t>Project mbt realisatie.</t>
  </si>
  <si>
    <t>Bijvoorbeeld Hanging Baskets, sfeerverlichting e.d.</t>
  </si>
  <si>
    <t>Vanuit bestuur, gemeente, collega's, etc.etc.</t>
  </si>
  <si>
    <t>Communicatie - informatiedeling digitaal</t>
  </si>
  <si>
    <t>Bilateraal fysiek contact met deelnemers</t>
  </si>
  <si>
    <t>Het is wenselijk om wekelijks fysiek in het centrum te zijn</t>
  </si>
  <si>
    <t>Deelnemersbijeenkomsten</t>
  </si>
  <si>
    <t>1 of 2x per jaar, inclusief voorbereiding, organisatie en administratie</t>
  </si>
  <si>
    <t>Bestuurs- en stafzaken.</t>
  </si>
  <si>
    <t>Algemene communicatie</t>
  </si>
  <si>
    <t>Evenementen</t>
  </si>
  <si>
    <t>Heel Schoon Veilig</t>
  </si>
  <si>
    <t>Openbare ruimte</t>
  </si>
  <si>
    <t>Beheer van een invulling</t>
  </si>
  <si>
    <t>Zonder technische en andere calamiteiten</t>
  </si>
  <si>
    <t>Vastgoedzaken</t>
  </si>
  <si>
    <t>Administratie en actualisatie</t>
  </si>
  <si>
    <t>Eigenaren in contactenlijst</t>
  </si>
  <si>
    <t>Communicatie met vastgoedeigenaren</t>
  </si>
  <si>
    <t>Soms is het van belang om hen te informeren over…</t>
  </si>
  <si>
    <t>Project met vastgoedeigenaren</t>
  </si>
  <si>
    <t>M.b.t. leegstand, ruilverkaveling, huurprijzen, tijdelijke invulling, etc.</t>
  </si>
  <si>
    <t>Zitting in klankbordgroepen, overleg mbt uitvoering e.d.</t>
  </si>
  <si>
    <t>Project verkeer en infrastructuur</t>
  </si>
  <si>
    <t>Project parkeren</t>
  </si>
  <si>
    <t>Project openbare ruimte overig</t>
  </si>
  <si>
    <t>Gemeente</t>
  </si>
  <si>
    <t>Regulier overleg</t>
  </si>
  <si>
    <t>Inclusief voorbereiding</t>
  </si>
  <si>
    <t>Uren per week gemiddeld</t>
  </si>
  <si>
    <t>Website &amp; social media</t>
  </si>
  <si>
    <t>Project realisatie</t>
  </si>
  <si>
    <t>Website, Facebooke, Instagram, Twitter…</t>
  </si>
  <si>
    <t>Beheer voor website + Facebook</t>
  </si>
  <si>
    <t>Aangenomen, dat er koppelingen zijn</t>
  </si>
  <si>
    <t xml:space="preserve">Netto salaris per jaar </t>
  </si>
  <si>
    <t>Bruto salaris per jaar</t>
  </si>
  <si>
    <t>Werkgeverslasten, incl. pensioen</t>
  </si>
  <si>
    <t>Kosten bedrijfsvoering: ICT, vervoer, accountant, verzekeringen, huisvesting.</t>
  </si>
  <si>
    <t>Netto salaris per maand</t>
  </si>
  <si>
    <t>Bruto salaris per maand</t>
  </si>
  <si>
    <t>Op basis van full-time salaris (40 uren per week, 47 weken)</t>
  </si>
  <si>
    <t>Minimaal</t>
  </si>
  <si>
    <t>Maximaal</t>
  </si>
  <si>
    <t>Gemiddeld</t>
  </si>
  <si>
    <t>Categorie</t>
  </si>
  <si>
    <t>Communicatie</t>
  </si>
  <si>
    <t>Totaal</t>
  </si>
  <si>
    <t>Afhankelijk van rolverdeling bestuursleden en CM</t>
  </si>
  <si>
    <t>Notulist/praktiserend secretaris</t>
  </si>
  <si>
    <t>Maken agenda en notulen</t>
  </si>
  <si>
    <t>Financieel beheer</t>
  </si>
  <si>
    <t>Belangenberhartiging</t>
  </si>
  <si>
    <t>Overig</t>
  </si>
  <si>
    <t>Activiteiten</t>
  </si>
  <si>
    <t>Organisatie / regie / vergunningen per activiteit</t>
  </si>
  <si>
    <t>Idem, maar we spreken hier over iets wat een periode loopt</t>
  </si>
  <si>
    <t>Sterk afhankelijk van mate van uitbesteding en omvang</t>
  </si>
  <si>
    <t>Totaal uren per jaar op basis van het bovenstaande:</t>
  </si>
  <si>
    <t>a</t>
  </si>
  <si>
    <t>b</t>
  </si>
  <si>
    <t>e</t>
  </si>
  <si>
    <t>c</t>
  </si>
  <si>
    <t>d</t>
  </si>
  <si>
    <t>f</t>
  </si>
  <si>
    <t>Tarief A</t>
  </si>
  <si>
    <t>Tarief B</t>
  </si>
  <si>
    <t>Tarief C</t>
  </si>
  <si>
    <t>Omzet op basis van 40 uren per week en 47 weken, facturabel</t>
  </si>
  <si>
    <t>1x modaal</t>
  </si>
  <si>
    <t>1,75 x modaal</t>
  </si>
  <si>
    <t>2,5x modaal</t>
  </si>
  <si>
    <t>Bij € 40,-/uur</t>
  </si>
  <si>
    <t>Bij € 60 / uur</t>
  </si>
  <si>
    <t>Bij € 75 / uur</t>
  </si>
  <si>
    <t>Salarisniveau op basis van full-time</t>
  </si>
  <si>
    <t>Jaarbegroting op basis van aantal uren per week:</t>
  </si>
  <si>
    <t>MBO - HBO - projectmanagement-niveau € 60,- per uur</t>
  </si>
  <si>
    <t>HBO - academisch - breed getalenteerd € 75,- per uur</t>
  </si>
  <si>
    <t>Tussen alleen factuur goedkeuren tot en met begroting/bewaking</t>
  </si>
  <si>
    <t>Niveau                                                                             uren per week</t>
  </si>
  <si>
    <t>3 scenario's</t>
  </si>
  <si>
    <t>Totale jaarbegroting ZZP-er</t>
  </si>
  <si>
    <t>Staf en ondersteuning</t>
  </si>
  <si>
    <t>Beleid &amp; strategie</t>
  </si>
  <si>
    <t>Volgen trends &amp; visies</t>
  </si>
  <si>
    <t>Projecten duurzaamheid, zorg, mobiliteit icm CM</t>
  </si>
  <si>
    <t xml:space="preserve">In kader van ontwikkelingen binnen onderwerp: Smart Cities </t>
  </si>
  <si>
    <t>Op basis van 47 weken per jaar</t>
  </si>
  <si>
    <t>Uren per week</t>
  </si>
  <si>
    <t>LBO - MBO: uitvoerend- faciliterend € 40,- per uur</t>
  </si>
  <si>
    <t>Communicatie &amp; PR</t>
  </si>
  <si>
    <t>Seminars, workshops, netwerkbijeenkomsten</t>
  </si>
  <si>
    <t>Mijn situatie</t>
  </si>
  <si>
    <t>Versie 1.0</t>
  </si>
  <si>
    <t>Salarisschaal voor een Centrummanager (zzp) op jaarbasis</t>
  </si>
  <si>
    <t>Winst, risico, reserve-opbouw ca. 10% op jaarbasis.</t>
  </si>
  <si>
    <t>Ruimte in de begroting voor leegloop, opleiding, indirecte uren etc.:</t>
  </si>
  <si>
    <t>Tarief in € per uur:</t>
  </si>
  <si>
    <t>Tarieven en budgetten voor verschillende profielen Centrummanagers</t>
  </si>
  <si>
    <t>OVERZICHT TAKEN EN UREN voor een Centrummanager op jaarbasis. Afstemming heeft plaatsgevonden op de bijeenkomst van:</t>
  </si>
  <si>
    <t>Opmerking: deze spreadsheet kan helpen bij de aanstelling van een Centrummanager. In 'Mijn situatie' vult u uw inschatting in. Vervolgens ziet u onder in de spreadsheet het resultaat in o.a. benodigd budget.</t>
  </si>
  <si>
    <t xml:space="preserve">Dit in de situatie als u er van uitgaat dat de uren volledig betaald worden volgens een afgesproken tarief.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</si>
</sst>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164" fontId="0" fillId="0" borderId="0" xfId="0" applyNumberFormat="1" applyFont="1"/>
    <xf numFmtId="15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1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B1" zoomScale="130" zoomScaleNormal="130" workbookViewId="0">
      <pane ySplit="5" topLeftCell="A6" activePane="bottomLeft" state="frozen"/>
      <selection activeCell="B1" sqref="B1"/>
      <selection pane="bottomLeft" activeCell="C7" sqref="C7"/>
    </sheetView>
  </sheetViews>
  <sheetFormatPr defaultRowHeight="15" x14ac:dyDescent="0.25"/>
  <cols>
    <col min="1" max="1" width="20.42578125" bestFit="1" customWidth="1"/>
    <col min="2" max="2" width="4.5703125" bestFit="1" customWidth="1"/>
    <col min="3" max="3" width="46.85546875" bestFit="1" customWidth="1"/>
    <col min="4" max="4" width="64.28515625" bestFit="1" customWidth="1"/>
    <col min="5" max="5" width="12.28515625" customWidth="1"/>
    <col min="6" max="6" width="13.85546875" bestFit="1" customWidth="1"/>
    <col min="7" max="7" width="12.42578125" bestFit="1" customWidth="1"/>
    <col min="8" max="8" width="16" bestFit="1" customWidth="1"/>
  </cols>
  <sheetData>
    <row r="1" spans="1:8" ht="18.75" x14ac:dyDescent="0.3">
      <c r="B1" s="6" t="s">
        <v>120</v>
      </c>
      <c r="G1" s="11">
        <v>42998</v>
      </c>
      <c r="H1" t="s">
        <v>114</v>
      </c>
    </row>
    <row r="2" spans="1:8" x14ac:dyDescent="0.25">
      <c r="B2" s="2" t="s">
        <v>121</v>
      </c>
      <c r="G2" s="11"/>
    </row>
    <row r="3" spans="1:8" x14ac:dyDescent="0.25">
      <c r="C3" t="s">
        <v>122</v>
      </c>
    </row>
    <row r="5" spans="1:8" s="6" customFormat="1" ht="18.75" x14ac:dyDescent="0.3">
      <c r="A5" s="6" t="s">
        <v>65</v>
      </c>
      <c r="B5" s="6" t="s">
        <v>0</v>
      </c>
      <c r="C5" s="6" t="s">
        <v>1</v>
      </c>
      <c r="D5" s="6" t="s">
        <v>2</v>
      </c>
      <c r="E5" s="6" t="s">
        <v>62</v>
      </c>
      <c r="F5" s="6" t="s">
        <v>64</v>
      </c>
      <c r="G5" s="6" t="s">
        <v>63</v>
      </c>
      <c r="H5" s="6" t="s">
        <v>113</v>
      </c>
    </row>
    <row r="6" spans="1:8" s="8" customFormat="1" x14ac:dyDescent="0.25">
      <c r="A6" s="8" t="s">
        <v>103</v>
      </c>
      <c r="B6" s="8">
        <v>1</v>
      </c>
      <c r="C6" s="8" t="s">
        <v>28</v>
      </c>
    </row>
    <row r="7" spans="1:8" x14ac:dyDescent="0.25">
      <c r="B7" t="s">
        <v>79</v>
      </c>
      <c r="C7" t="s">
        <v>3</v>
      </c>
      <c r="D7" t="s">
        <v>4</v>
      </c>
      <c r="E7">
        <v>25</v>
      </c>
      <c r="F7">
        <v>40</v>
      </c>
      <c r="G7">
        <v>55</v>
      </c>
    </row>
    <row r="8" spans="1:8" x14ac:dyDescent="0.25">
      <c r="B8" t="s">
        <v>80</v>
      </c>
      <c r="C8" t="s">
        <v>5</v>
      </c>
      <c r="D8" t="s">
        <v>7</v>
      </c>
      <c r="E8">
        <v>25</v>
      </c>
      <c r="F8">
        <v>40</v>
      </c>
      <c r="G8">
        <v>55</v>
      </c>
    </row>
    <row r="9" spans="1:8" x14ac:dyDescent="0.25">
      <c r="B9" t="s">
        <v>82</v>
      </c>
      <c r="C9" t="s">
        <v>26</v>
      </c>
      <c r="D9" t="s">
        <v>27</v>
      </c>
      <c r="E9">
        <v>10</v>
      </c>
      <c r="F9">
        <v>25</v>
      </c>
      <c r="G9">
        <v>40</v>
      </c>
    </row>
    <row r="10" spans="1:8" x14ac:dyDescent="0.25">
      <c r="B10" t="s">
        <v>83</v>
      </c>
      <c r="C10" t="s">
        <v>69</v>
      </c>
      <c r="D10" t="s">
        <v>70</v>
      </c>
      <c r="E10">
        <v>10</v>
      </c>
      <c r="F10">
        <v>20</v>
      </c>
      <c r="G10">
        <v>40</v>
      </c>
    </row>
    <row r="11" spans="1:8" x14ac:dyDescent="0.25">
      <c r="B11" t="s">
        <v>81</v>
      </c>
      <c r="C11" t="s">
        <v>71</v>
      </c>
      <c r="D11" t="s">
        <v>99</v>
      </c>
      <c r="E11">
        <v>10</v>
      </c>
      <c r="F11">
        <v>25</v>
      </c>
      <c r="G11">
        <v>40</v>
      </c>
    </row>
    <row r="12" spans="1:8" x14ac:dyDescent="0.25">
      <c r="B12" t="s">
        <v>84</v>
      </c>
      <c r="C12" t="s">
        <v>6</v>
      </c>
      <c r="D12" t="s">
        <v>68</v>
      </c>
      <c r="E12">
        <v>25</v>
      </c>
      <c r="F12">
        <v>40</v>
      </c>
      <c r="G12">
        <v>55</v>
      </c>
    </row>
    <row r="13" spans="1:8" s="1" customFormat="1" x14ac:dyDescent="0.25">
      <c r="C13" s="1" t="s">
        <v>67</v>
      </c>
      <c r="E13" s="1">
        <f>SUM(E7:E12)</f>
        <v>105</v>
      </c>
      <c r="F13" s="1">
        <f t="shared" ref="F13:H13" si="0">SUM(F7:F12)</f>
        <v>190</v>
      </c>
      <c r="G13" s="1">
        <f t="shared" si="0"/>
        <v>285</v>
      </c>
      <c r="H13" s="1">
        <f t="shared" si="0"/>
        <v>0</v>
      </c>
    </row>
    <row r="14" spans="1:8" s="2" customFormat="1" x14ac:dyDescent="0.25">
      <c r="C14" s="2" t="s">
        <v>109</v>
      </c>
      <c r="D14" s="2" t="s">
        <v>108</v>
      </c>
      <c r="E14" s="10">
        <f>E13/47</f>
        <v>2.2340425531914891</v>
      </c>
      <c r="F14" s="10">
        <f t="shared" ref="F14:H14" si="1">F13/47</f>
        <v>4.042553191489362</v>
      </c>
      <c r="G14" s="10">
        <f t="shared" si="1"/>
        <v>6.0638297872340425</v>
      </c>
      <c r="H14" s="10">
        <f t="shared" si="1"/>
        <v>0</v>
      </c>
    </row>
    <row r="16" spans="1:8" s="8" customFormat="1" x14ac:dyDescent="0.25">
      <c r="A16" s="8" t="s">
        <v>66</v>
      </c>
      <c r="B16" s="8">
        <v>2</v>
      </c>
      <c r="C16" s="8" t="s">
        <v>29</v>
      </c>
    </row>
    <row r="17" spans="1:8" x14ac:dyDescent="0.25">
      <c r="B17" t="s">
        <v>79</v>
      </c>
      <c r="C17" t="s">
        <v>23</v>
      </c>
      <c r="D17" t="s">
        <v>22</v>
      </c>
      <c r="E17">
        <v>50</v>
      </c>
      <c r="F17">
        <v>100</v>
      </c>
      <c r="G17">
        <v>150</v>
      </c>
    </row>
    <row r="18" spans="1:8" x14ac:dyDescent="0.25">
      <c r="B18" t="s">
        <v>80</v>
      </c>
      <c r="C18" t="s">
        <v>24</v>
      </c>
      <c r="D18" t="s">
        <v>25</v>
      </c>
      <c r="E18">
        <v>50</v>
      </c>
      <c r="F18">
        <v>250</v>
      </c>
      <c r="G18">
        <v>400</v>
      </c>
    </row>
    <row r="19" spans="1:8" s="1" customFormat="1" x14ac:dyDescent="0.25">
      <c r="C19" s="1" t="s">
        <v>67</v>
      </c>
      <c r="E19" s="1">
        <f>SUM(E17:E18)</f>
        <v>100</v>
      </c>
      <c r="F19" s="1">
        <f t="shared" ref="F19:H19" si="2">SUM(F17:F18)</f>
        <v>350</v>
      </c>
      <c r="G19" s="1">
        <f t="shared" si="2"/>
        <v>550</v>
      </c>
      <c r="H19" s="1">
        <f t="shared" si="2"/>
        <v>0</v>
      </c>
    </row>
    <row r="20" spans="1:8" s="2" customFormat="1" x14ac:dyDescent="0.25">
      <c r="C20" s="2" t="s">
        <v>109</v>
      </c>
      <c r="D20" s="2" t="s">
        <v>108</v>
      </c>
      <c r="E20" s="10">
        <f>E19/47</f>
        <v>2.1276595744680851</v>
      </c>
      <c r="F20" s="10">
        <f t="shared" ref="F20" si="3">F19/47</f>
        <v>7.4468085106382977</v>
      </c>
      <c r="G20" s="10">
        <f t="shared" ref="G20:H20" si="4">G19/47</f>
        <v>11.702127659574469</v>
      </c>
      <c r="H20" s="10">
        <f t="shared" si="4"/>
        <v>0</v>
      </c>
    </row>
    <row r="22" spans="1:8" s="8" customFormat="1" x14ac:dyDescent="0.25">
      <c r="A22" s="8" t="s">
        <v>72</v>
      </c>
      <c r="B22" s="8">
        <v>3</v>
      </c>
      <c r="C22" s="8" t="s">
        <v>46</v>
      </c>
    </row>
    <row r="23" spans="1:8" s="2" customFormat="1" x14ac:dyDescent="0.25">
      <c r="B23" s="2" t="s">
        <v>79</v>
      </c>
      <c r="C23" s="2" t="s">
        <v>47</v>
      </c>
      <c r="D23" s="2" t="s">
        <v>48</v>
      </c>
      <c r="E23" s="2">
        <v>10</v>
      </c>
      <c r="F23" s="2">
        <v>35</v>
      </c>
      <c r="G23" s="2">
        <v>50</v>
      </c>
    </row>
    <row r="24" spans="1:8" x14ac:dyDescent="0.25">
      <c r="B24" t="s">
        <v>80</v>
      </c>
      <c r="C24" t="s">
        <v>43</v>
      </c>
      <c r="D24" t="s">
        <v>42</v>
      </c>
      <c r="E24">
        <v>10</v>
      </c>
      <c r="F24">
        <v>25</v>
      </c>
      <c r="G24">
        <v>40</v>
      </c>
    </row>
    <row r="25" spans="1:8" x14ac:dyDescent="0.25">
      <c r="B25" t="s">
        <v>82</v>
      </c>
      <c r="C25" t="s">
        <v>44</v>
      </c>
      <c r="D25" t="s">
        <v>42</v>
      </c>
      <c r="E25">
        <v>10</v>
      </c>
      <c r="F25">
        <v>25</v>
      </c>
      <c r="G25">
        <v>40</v>
      </c>
    </row>
    <row r="26" spans="1:8" x14ac:dyDescent="0.25">
      <c r="B26" t="s">
        <v>83</v>
      </c>
      <c r="C26" t="s">
        <v>45</v>
      </c>
      <c r="D26" t="s">
        <v>42</v>
      </c>
      <c r="E26">
        <v>10</v>
      </c>
      <c r="F26">
        <v>25</v>
      </c>
      <c r="G26">
        <v>40</v>
      </c>
    </row>
    <row r="27" spans="1:8" s="1" customFormat="1" x14ac:dyDescent="0.25">
      <c r="C27" s="1" t="s">
        <v>67</v>
      </c>
      <c r="E27" s="1">
        <f>SUM(E23:E26)</f>
        <v>40</v>
      </c>
      <c r="F27" s="1">
        <f t="shared" ref="F27:H27" si="5">SUM(F23:F26)</f>
        <v>110</v>
      </c>
      <c r="G27" s="1">
        <f t="shared" si="5"/>
        <v>170</v>
      </c>
      <c r="H27" s="1">
        <f t="shared" si="5"/>
        <v>0</v>
      </c>
    </row>
    <row r="28" spans="1:8" s="2" customFormat="1" x14ac:dyDescent="0.25">
      <c r="C28" s="2" t="s">
        <v>109</v>
      </c>
      <c r="D28" s="2" t="s">
        <v>108</v>
      </c>
      <c r="E28" s="10">
        <f>E27/47</f>
        <v>0.85106382978723405</v>
      </c>
      <c r="F28" s="10">
        <f t="shared" ref="F28" si="6">F27/47</f>
        <v>2.3404255319148937</v>
      </c>
      <c r="G28" s="10">
        <f t="shared" ref="G28:H28" si="7">G27/47</f>
        <v>3.6170212765957448</v>
      </c>
      <c r="H28" s="10">
        <f t="shared" si="7"/>
        <v>0</v>
      </c>
    </row>
    <row r="30" spans="1:8" s="8" customFormat="1" x14ac:dyDescent="0.25">
      <c r="A30" s="8" t="s">
        <v>74</v>
      </c>
      <c r="B30" s="8">
        <v>4</v>
      </c>
      <c r="C30" s="8" t="s">
        <v>30</v>
      </c>
    </row>
    <row r="31" spans="1:8" x14ac:dyDescent="0.25">
      <c r="B31" t="s">
        <v>79</v>
      </c>
      <c r="C31" t="s">
        <v>8</v>
      </c>
      <c r="D31" t="s">
        <v>7</v>
      </c>
      <c r="E31">
        <v>25</v>
      </c>
      <c r="F31">
        <v>40</v>
      </c>
      <c r="G31">
        <v>55</v>
      </c>
    </row>
    <row r="32" spans="1:8" x14ac:dyDescent="0.25">
      <c r="B32" t="s">
        <v>80</v>
      </c>
      <c r="C32" t="s">
        <v>9</v>
      </c>
      <c r="D32" t="s">
        <v>77</v>
      </c>
      <c r="E32">
        <v>40</v>
      </c>
      <c r="F32">
        <v>80</v>
      </c>
      <c r="G32">
        <v>150</v>
      </c>
    </row>
    <row r="33" spans="1:8" x14ac:dyDescent="0.25">
      <c r="B33" t="s">
        <v>82</v>
      </c>
      <c r="C33" t="s">
        <v>75</v>
      </c>
      <c r="D33" t="s">
        <v>76</v>
      </c>
      <c r="E33">
        <v>40</v>
      </c>
      <c r="F33">
        <v>80</v>
      </c>
      <c r="G33">
        <v>120</v>
      </c>
    </row>
    <row r="34" spans="1:8" x14ac:dyDescent="0.25">
      <c r="B34" t="s">
        <v>83</v>
      </c>
      <c r="C34" t="s">
        <v>10</v>
      </c>
      <c r="D34" t="s">
        <v>11</v>
      </c>
      <c r="E34">
        <v>10</v>
      </c>
      <c r="F34">
        <v>15</v>
      </c>
      <c r="G34">
        <v>20</v>
      </c>
    </row>
    <row r="35" spans="1:8" x14ac:dyDescent="0.25">
      <c r="B35" t="s">
        <v>81</v>
      </c>
      <c r="C35" t="s">
        <v>12</v>
      </c>
      <c r="D35" t="s">
        <v>13</v>
      </c>
      <c r="E35">
        <v>10</v>
      </c>
      <c r="F35">
        <v>20</v>
      </c>
      <c r="G35">
        <v>30</v>
      </c>
    </row>
    <row r="36" spans="1:8" s="1" customFormat="1" x14ac:dyDescent="0.25">
      <c r="C36" s="1" t="s">
        <v>67</v>
      </c>
      <c r="E36" s="1">
        <f>SUM(E31:E35)</f>
        <v>125</v>
      </c>
      <c r="F36" s="1">
        <f t="shared" ref="F36:H36" si="8">SUM(F31:F35)</f>
        <v>235</v>
      </c>
      <c r="G36" s="1">
        <f t="shared" si="8"/>
        <v>375</v>
      </c>
      <c r="H36" s="1">
        <f t="shared" si="8"/>
        <v>0</v>
      </c>
    </row>
    <row r="37" spans="1:8" s="1" customFormat="1" x14ac:dyDescent="0.25">
      <c r="C37" s="2" t="s">
        <v>109</v>
      </c>
      <c r="D37" s="2" t="s">
        <v>108</v>
      </c>
      <c r="E37" s="10">
        <f>E36/47</f>
        <v>2.6595744680851063</v>
      </c>
      <c r="F37" s="10">
        <f t="shared" ref="F37:H37" si="9">F36/47</f>
        <v>5</v>
      </c>
      <c r="G37" s="10">
        <f t="shared" si="9"/>
        <v>7.9787234042553195</v>
      </c>
      <c r="H37" s="10">
        <f t="shared" si="9"/>
        <v>0</v>
      </c>
    </row>
    <row r="39" spans="1:8" s="8" customFormat="1" x14ac:dyDescent="0.25">
      <c r="A39" s="8" t="s">
        <v>111</v>
      </c>
      <c r="B39" s="8">
        <v>5</v>
      </c>
      <c r="C39" s="8" t="s">
        <v>50</v>
      </c>
    </row>
    <row r="40" spans="1:8" x14ac:dyDescent="0.25">
      <c r="B40" t="s">
        <v>79</v>
      </c>
      <c r="C40" t="s">
        <v>51</v>
      </c>
      <c r="D40" t="s">
        <v>52</v>
      </c>
      <c r="E40">
        <v>100</v>
      </c>
      <c r="F40">
        <v>200</v>
      </c>
      <c r="G40">
        <v>300</v>
      </c>
    </row>
    <row r="41" spans="1:8" x14ac:dyDescent="0.25">
      <c r="B41" t="s">
        <v>80</v>
      </c>
      <c r="C41" t="s">
        <v>53</v>
      </c>
      <c r="D41" t="s">
        <v>54</v>
      </c>
      <c r="E41">
        <v>100</v>
      </c>
      <c r="F41">
        <v>250</v>
      </c>
      <c r="G41">
        <v>400</v>
      </c>
    </row>
    <row r="42" spans="1:8" s="1" customFormat="1" x14ac:dyDescent="0.25">
      <c r="C42" s="1" t="s">
        <v>67</v>
      </c>
      <c r="E42" s="1">
        <f>SUM(E40:E41)</f>
        <v>200</v>
      </c>
      <c r="F42" s="1">
        <f t="shared" ref="F42:H42" si="10">SUM(F40:F41)</f>
        <v>450</v>
      </c>
      <c r="G42" s="1">
        <f t="shared" si="10"/>
        <v>700</v>
      </c>
      <c r="H42" s="1">
        <f t="shared" si="10"/>
        <v>0</v>
      </c>
    </row>
    <row r="43" spans="1:8" s="2" customFormat="1" x14ac:dyDescent="0.25">
      <c r="C43" s="2" t="s">
        <v>109</v>
      </c>
      <c r="D43" s="2" t="s">
        <v>108</v>
      </c>
      <c r="E43" s="10">
        <f>E42/47</f>
        <v>4.2553191489361701</v>
      </c>
      <c r="F43" s="10">
        <f t="shared" ref="F43" si="11">F42/47</f>
        <v>9.5744680851063837</v>
      </c>
      <c r="G43" s="10">
        <f t="shared" ref="G43:H43" si="12">G42/47</f>
        <v>14.893617021276595</v>
      </c>
      <c r="H43" s="10">
        <f t="shared" si="12"/>
        <v>0</v>
      </c>
    </row>
    <row r="45" spans="1:8" s="8" customFormat="1" x14ac:dyDescent="0.25">
      <c r="A45" s="8" t="s">
        <v>73</v>
      </c>
      <c r="B45" s="8">
        <v>6</v>
      </c>
      <c r="C45" s="8" t="s">
        <v>31</v>
      </c>
    </row>
    <row r="46" spans="1:8" x14ac:dyDescent="0.25">
      <c r="B46" t="s">
        <v>79</v>
      </c>
      <c r="C46" t="s">
        <v>14</v>
      </c>
      <c r="D46" t="s">
        <v>15</v>
      </c>
      <c r="E46">
        <v>15</v>
      </c>
      <c r="F46">
        <v>20</v>
      </c>
      <c r="G46">
        <v>25</v>
      </c>
    </row>
    <row r="47" spans="1:8" x14ac:dyDescent="0.25">
      <c r="B47" t="s">
        <v>80</v>
      </c>
      <c r="C47" t="s">
        <v>16</v>
      </c>
      <c r="D47" t="s">
        <v>17</v>
      </c>
      <c r="E47">
        <v>10</v>
      </c>
      <c r="F47">
        <v>30</v>
      </c>
      <c r="G47">
        <v>50</v>
      </c>
    </row>
    <row r="48" spans="1:8" s="1" customFormat="1" x14ac:dyDescent="0.25">
      <c r="C48" s="1" t="s">
        <v>67</v>
      </c>
      <c r="E48" s="1">
        <f>SUM(E46:E47)</f>
        <v>25</v>
      </c>
      <c r="F48" s="1">
        <f t="shared" ref="F48:H48" si="13">SUM(F46:F47)</f>
        <v>50</v>
      </c>
      <c r="G48" s="1">
        <f t="shared" si="13"/>
        <v>75</v>
      </c>
      <c r="H48" s="1">
        <f t="shared" si="13"/>
        <v>0</v>
      </c>
    </row>
    <row r="49" spans="1:8" s="2" customFormat="1" x14ac:dyDescent="0.25">
      <c r="C49" s="2" t="s">
        <v>109</v>
      </c>
      <c r="D49" s="2" t="s">
        <v>108</v>
      </c>
      <c r="E49" s="10">
        <f>E48/47</f>
        <v>0.53191489361702127</v>
      </c>
      <c r="F49" s="10">
        <f t="shared" ref="F49" si="14">F48/47</f>
        <v>1.0638297872340425</v>
      </c>
      <c r="G49" s="10">
        <f t="shared" ref="G49:H49" si="15">G48/47</f>
        <v>1.5957446808510638</v>
      </c>
      <c r="H49" s="10">
        <f t="shared" si="15"/>
        <v>0</v>
      </c>
    </row>
    <row r="51" spans="1:8" s="8" customFormat="1" x14ac:dyDescent="0.25">
      <c r="A51" s="8" t="s">
        <v>73</v>
      </c>
      <c r="B51" s="8">
        <v>7</v>
      </c>
      <c r="C51" s="8" t="s">
        <v>32</v>
      </c>
    </row>
    <row r="52" spans="1:8" x14ac:dyDescent="0.25">
      <c r="B52" t="s">
        <v>79</v>
      </c>
      <c r="C52" t="s">
        <v>18</v>
      </c>
      <c r="D52" t="s">
        <v>19</v>
      </c>
      <c r="E52">
        <v>10</v>
      </c>
      <c r="F52">
        <v>20</v>
      </c>
      <c r="G52">
        <v>30</v>
      </c>
    </row>
    <row r="53" spans="1:8" x14ac:dyDescent="0.25">
      <c r="B53" t="s">
        <v>80</v>
      </c>
      <c r="C53" t="s">
        <v>20</v>
      </c>
      <c r="D53" t="s">
        <v>21</v>
      </c>
      <c r="E53">
        <v>10</v>
      </c>
      <c r="F53">
        <v>35</v>
      </c>
      <c r="G53">
        <v>60</v>
      </c>
    </row>
    <row r="54" spans="1:8" x14ac:dyDescent="0.25">
      <c r="B54" t="s">
        <v>82</v>
      </c>
      <c r="C54" t="s">
        <v>33</v>
      </c>
      <c r="D54" t="s">
        <v>34</v>
      </c>
      <c r="E54">
        <v>10</v>
      </c>
      <c r="F54">
        <v>20</v>
      </c>
      <c r="G54">
        <v>30</v>
      </c>
    </row>
    <row r="55" spans="1:8" s="1" customFormat="1" x14ac:dyDescent="0.25">
      <c r="C55" s="1" t="s">
        <v>67</v>
      </c>
      <c r="E55" s="1">
        <f>SUM(E52:E54)</f>
        <v>30</v>
      </c>
      <c r="F55" s="1">
        <f t="shared" ref="F55:H55" si="16">SUM(F52:F54)</f>
        <v>75</v>
      </c>
      <c r="G55" s="1">
        <f t="shared" si="16"/>
        <v>120</v>
      </c>
      <c r="H55" s="1">
        <f t="shared" si="16"/>
        <v>0</v>
      </c>
    </row>
    <row r="56" spans="1:8" s="2" customFormat="1" x14ac:dyDescent="0.25">
      <c r="C56" s="2" t="s">
        <v>109</v>
      </c>
      <c r="D56" s="2" t="s">
        <v>108</v>
      </c>
      <c r="E56" s="10">
        <f>E55/47</f>
        <v>0.63829787234042556</v>
      </c>
      <c r="F56" s="10">
        <f t="shared" ref="F56" si="17">F55/47</f>
        <v>1.5957446808510638</v>
      </c>
      <c r="G56" s="10">
        <f t="shared" ref="G56:H56" si="18">G55/47</f>
        <v>2.5531914893617023</v>
      </c>
      <c r="H56" s="10">
        <f t="shared" si="18"/>
        <v>0</v>
      </c>
    </row>
    <row r="58" spans="1:8" s="8" customFormat="1" x14ac:dyDescent="0.25">
      <c r="A58" s="8" t="s">
        <v>73</v>
      </c>
      <c r="B58" s="8">
        <v>8</v>
      </c>
      <c r="C58" s="8" t="s">
        <v>35</v>
      </c>
    </row>
    <row r="59" spans="1:8" x14ac:dyDescent="0.25">
      <c r="B59" t="s">
        <v>79</v>
      </c>
      <c r="C59" t="s">
        <v>36</v>
      </c>
      <c r="D59" t="s">
        <v>37</v>
      </c>
      <c r="E59">
        <v>10</v>
      </c>
      <c r="F59">
        <v>15</v>
      </c>
      <c r="G59">
        <v>20</v>
      </c>
    </row>
    <row r="60" spans="1:8" x14ac:dyDescent="0.25">
      <c r="B60" t="s">
        <v>80</v>
      </c>
      <c r="C60" t="s">
        <v>38</v>
      </c>
      <c r="D60" t="s">
        <v>39</v>
      </c>
      <c r="E60">
        <v>10</v>
      </c>
      <c r="F60">
        <v>15</v>
      </c>
      <c r="G60">
        <v>20</v>
      </c>
    </row>
    <row r="61" spans="1:8" x14ac:dyDescent="0.25">
      <c r="B61" t="s">
        <v>82</v>
      </c>
      <c r="C61" t="s">
        <v>40</v>
      </c>
      <c r="D61" t="s">
        <v>41</v>
      </c>
      <c r="E61">
        <v>10</v>
      </c>
      <c r="F61">
        <v>50</v>
      </c>
      <c r="G61">
        <v>100</v>
      </c>
    </row>
    <row r="62" spans="1:8" s="1" customFormat="1" x14ac:dyDescent="0.25">
      <c r="C62" s="1" t="s">
        <v>67</v>
      </c>
      <c r="E62" s="1">
        <f>SUM(E59:E61)</f>
        <v>30</v>
      </c>
      <c r="F62" s="1">
        <f t="shared" ref="F62:H62" si="19">SUM(F59:F61)</f>
        <v>80</v>
      </c>
      <c r="G62" s="1">
        <f t="shared" si="19"/>
        <v>140</v>
      </c>
      <c r="H62" s="1">
        <f t="shared" si="19"/>
        <v>0</v>
      </c>
    </row>
    <row r="63" spans="1:8" s="2" customFormat="1" x14ac:dyDescent="0.25">
      <c r="C63" s="2" t="s">
        <v>109</v>
      </c>
      <c r="D63" s="2" t="s">
        <v>108</v>
      </c>
      <c r="E63" s="10">
        <f>E62/47</f>
        <v>0.63829787234042556</v>
      </c>
      <c r="F63" s="10">
        <f t="shared" ref="F63" si="20">F62/47</f>
        <v>1.7021276595744681</v>
      </c>
      <c r="G63" s="10">
        <f t="shared" ref="G63:H63" si="21">G62/47</f>
        <v>2.978723404255319</v>
      </c>
      <c r="H63" s="10">
        <f t="shared" si="21"/>
        <v>0</v>
      </c>
    </row>
    <row r="64" spans="1:8" s="1" customFormat="1" x14ac:dyDescent="0.25"/>
    <row r="65" spans="1:8" s="8" customFormat="1" x14ac:dyDescent="0.25">
      <c r="A65" s="8" t="s">
        <v>73</v>
      </c>
      <c r="B65" s="8">
        <v>9</v>
      </c>
      <c r="C65" s="8" t="s">
        <v>104</v>
      </c>
    </row>
    <row r="66" spans="1:8" s="2" customFormat="1" x14ac:dyDescent="0.25">
      <c r="B66" s="2" t="s">
        <v>79</v>
      </c>
      <c r="C66" s="2" t="s">
        <v>105</v>
      </c>
      <c r="D66" s="2" t="s">
        <v>112</v>
      </c>
      <c r="E66" s="2">
        <v>50</v>
      </c>
      <c r="F66" s="2">
        <v>150</v>
      </c>
      <c r="G66" s="2">
        <v>250</v>
      </c>
    </row>
    <row r="67" spans="1:8" s="2" customFormat="1" x14ac:dyDescent="0.25">
      <c r="B67" s="2" t="s">
        <v>80</v>
      </c>
      <c r="C67" s="2" t="s">
        <v>106</v>
      </c>
      <c r="D67" s="2" t="s">
        <v>107</v>
      </c>
      <c r="E67" s="2">
        <v>10</v>
      </c>
      <c r="F67" s="2">
        <v>55</v>
      </c>
      <c r="G67" s="2">
        <v>100</v>
      </c>
    </row>
    <row r="68" spans="1:8" s="1" customFormat="1" x14ac:dyDescent="0.25">
      <c r="C68" s="1" t="s">
        <v>67</v>
      </c>
      <c r="E68" s="1">
        <f>SUM(E66:E67)</f>
        <v>60</v>
      </c>
      <c r="F68" s="1">
        <f t="shared" ref="F68:H68" si="22">SUM(F66:F67)</f>
        <v>205</v>
      </c>
      <c r="G68" s="1">
        <f t="shared" si="22"/>
        <v>350</v>
      </c>
      <c r="H68" s="1">
        <f t="shared" si="22"/>
        <v>0</v>
      </c>
    </row>
    <row r="69" spans="1:8" s="2" customFormat="1" x14ac:dyDescent="0.25">
      <c r="C69" s="2" t="s">
        <v>109</v>
      </c>
      <c r="D69" s="2" t="s">
        <v>108</v>
      </c>
      <c r="E69" s="10">
        <f>E67/47</f>
        <v>0.21276595744680851</v>
      </c>
      <c r="F69" s="10">
        <f>F67/47</f>
        <v>1.1702127659574468</v>
      </c>
      <c r="G69" s="10">
        <f t="shared" ref="G69:H69" si="23">G67/47</f>
        <v>2.1276595744680851</v>
      </c>
      <c r="H69" s="10">
        <f t="shared" si="23"/>
        <v>0</v>
      </c>
    </row>
    <row r="70" spans="1:8" s="2" customFormat="1" x14ac:dyDescent="0.25"/>
    <row r="71" spans="1:8" s="1" customFormat="1" x14ac:dyDescent="0.25">
      <c r="C71" s="1" t="s">
        <v>78</v>
      </c>
      <c r="D71" s="3"/>
      <c r="E71" s="1">
        <f>E13+E19+E27+E36+E42+E48+E55+E62+E70</f>
        <v>655</v>
      </c>
      <c r="F71" s="1">
        <f>F13+F19+F27+F36+F42+F48+F55+F62+F70</f>
        <v>1540</v>
      </c>
      <c r="G71" s="1">
        <f>G13+G19+G27+G36+G42+G48+G55+G62+G70</f>
        <v>2415</v>
      </c>
      <c r="H71" s="1">
        <f>H13+H19+H27+H36+H42+H48+H55+H62+H70</f>
        <v>0</v>
      </c>
    </row>
    <row r="72" spans="1:8" s="2" customFormat="1" x14ac:dyDescent="0.25">
      <c r="C72" s="2" t="s">
        <v>109</v>
      </c>
      <c r="D72" s="2" t="s">
        <v>108</v>
      </c>
      <c r="E72" s="10">
        <f>E71/47</f>
        <v>13.936170212765957</v>
      </c>
      <c r="F72" s="10">
        <f t="shared" ref="F72" si="24">F71/47</f>
        <v>32.765957446808514</v>
      </c>
      <c r="G72" s="10">
        <f t="shared" ref="G72:H72" si="25">G71/47</f>
        <v>51.382978723404257</v>
      </c>
      <c r="H72" s="10">
        <f t="shared" si="25"/>
        <v>0</v>
      </c>
    </row>
    <row r="73" spans="1:8" x14ac:dyDescent="0.25">
      <c r="D73" s="4" t="s">
        <v>49</v>
      </c>
      <c r="E73" s="5">
        <f>E71/47</f>
        <v>13.936170212765957</v>
      </c>
      <c r="F73" s="5">
        <f>F71/47</f>
        <v>32.765957446808514</v>
      </c>
      <c r="G73" s="5">
        <f>G71/47</f>
        <v>51.382978723404257</v>
      </c>
      <c r="H73" s="5">
        <f>H71/47</f>
        <v>0</v>
      </c>
    </row>
    <row r="74" spans="1:8" x14ac:dyDescent="0.25">
      <c r="D74" s="4"/>
      <c r="E74" s="5"/>
      <c r="F74" s="5"/>
      <c r="G74" s="5"/>
    </row>
    <row r="75" spans="1:8" x14ac:dyDescent="0.25">
      <c r="D75" s="4"/>
      <c r="E75" s="5"/>
      <c r="F75" s="5"/>
      <c r="G75" s="5"/>
    </row>
    <row r="76" spans="1:8" ht="18.75" x14ac:dyDescent="0.3">
      <c r="C76" s="6" t="s">
        <v>119</v>
      </c>
      <c r="D76" s="4"/>
      <c r="E76" s="5"/>
      <c r="F76" s="5"/>
      <c r="G76" s="5"/>
    </row>
    <row r="77" spans="1:8" x14ac:dyDescent="0.25">
      <c r="D77" s="4"/>
      <c r="E77" s="5"/>
      <c r="F77" s="5"/>
      <c r="G77" s="5"/>
    </row>
    <row r="78" spans="1:8" s="1" customFormat="1" x14ac:dyDescent="0.25">
      <c r="D78" s="3" t="s">
        <v>118</v>
      </c>
      <c r="E78" s="14"/>
      <c r="F78" s="14"/>
      <c r="G78" s="14"/>
    </row>
    <row r="79" spans="1:8" x14ac:dyDescent="0.25">
      <c r="C79" s="1" t="s">
        <v>85</v>
      </c>
      <c r="D79">
        <v>40</v>
      </c>
      <c r="E79">
        <f>$D79*E71</f>
        <v>26200</v>
      </c>
      <c r="F79">
        <f>$D79*F71</f>
        <v>61600</v>
      </c>
      <c r="G79">
        <f>$D79*G71</f>
        <v>96600</v>
      </c>
      <c r="H79">
        <f>$D79*H71</f>
        <v>0</v>
      </c>
    </row>
    <row r="80" spans="1:8" x14ac:dyDescent="0.25">
      <c r="C80" s="1" t="s">
        <v>86</v>
      </c>
      <c r="D80">
        <v>60</v>
      </c>
      <c r="E80">
        <f>$D80*E71</f>
        <v>39300</v>
      </c>
      <c r="F80">
        <f>$D80*F71</f>
        <v>92400</v>
      </c>
      <c r="G80">
        <f>$D80*G71</f>
        <v>144900</v>
      </c>
      <c r="H80">
        <f>$D80*H71</f>
        <v>0</v>
      </c>
    </row>
    <row r="81" spans="3:9" x14ac:dyDescent="0.25">
      <c r="C81" s="1" t="s">
        <v>87</v>
      </c>
      <c r="D81">
        <v>75</v>
      </c>
      <c r="E81">
        <f>$D81*E71</f>
        <v>49125</v>
      </c>
      <c r="F81">
        <f>$D81*F71</f>
        <v>115500</v>
      </c>
      <c r="G81">
        <f>$D81*G71</f>
        <v>181125</v>
      </c>
      <c r="H81">
        <f>$D81*H71</f>
        <v>0</v>
      </c>
    </row>
    <row r="83" spans="3:9" s="1" customFormat="1" x14ac:dyDescent="0.25">
      <c r="C83" s="1" t="s">
        <v>96</v>
      </c>
      <c r="D83" s="9" t="s">
        <v>100</v>
      </c>
      <c r="E83" s="1">
        <v>8</v>
      </c>
      <c r="F83" s="1">
        <v>16</v>
      </c>
      <c r="G83" s="1">
        <v>24</v>
      </c>
      <c r="H83" s="1">
        <v>32</v>
      </c>
      <c r="I83" s="1">
        <v>40</v>
      </c>
    </row>
    <row r="84" spans="3:9" x14ac:dyDescent="0.25">
      <c r="D84" t="s">
        <v>110</v>
      </c>
      <c r="E84">
        <f>E83*40*47</f>
        <v>15040</v>
      </c>
      <c r="F84">
        <f t="shared" ref="F84:I84" si="26">F83*40*47</f>
        <v>30080</v>
      </c>
      <c r="G84">
        <f t="shared" si="26"/>
        <v>45120</v>
      </c>
      <c r="H84">
        <f t="shared" si="26"/>
        <v>60160</v>
      </c>
      <c r="I84">
        <f t="shared" si="26"/>
        <v>75200</v>
      </c>
    </row>
    <row r="85" spans="3:9" x14ac:dyDescent="0.25">
      <c r="D85" t="s">
        <v>97</v>
      </c>
      <c r="E85">
        <f>E83*47*60</f>
        <v>22560</v>
      </c>
      <c r="F85">
        <f t="shared" ref="F85:I85" si="27">F83*47*60</f>
        <v>45120</v>
      </c>
      <c r="G85">
        <f t="shared" si="27"/>
        <v>67680</v>
      </c>
      <c r="H85">
        <f t="shared" si="27"/>
        <v>90240</v>
      </c>
      <c r="I85">
        <f t="shared" si="27"/>
        <v>112800</v>
      </c>
    </row>
    <row r="86" spans="3:9" x14ac:dyDescent="0.25">
      <c r="D86" t="s">
        <v>98</v>
      </c>
      <c r="E86">
        <f>E83*47*75</f>
        <v>28200</v>
      </c>
      <c r="F86">
        <f t="shared" ref="F86:I86" si="28">F83*47*75</f>
        <v>56400</v>
      </c>
      <c r="G86">
        <f t="shared" si="28"/>
        <v>84600</v>
      </c>
      <c r="H86">
        <f t="shared" si="28"/>
        <v>112800</v>
      </c>
      <c r="I86">
        <f t="shared" si="28"/>
        <v>141000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38" sqref="B38"/>
    </sheetView>
  </sheetViews>
  <sheetFormatPr defaultRowHeight="15" x14ac:dyDescent="0.25"/>
  <cols>
    <col min="2" max="2" width="69" customWidth="1"/>
    <col min="3" max="3" width="12.28515625" bestFit="1" customWidth="1"/>
    <col min="4" max="4" width="13.140625" bestFit="1" customWidth="1"/>
    <col min="5" max="5" width="11.85546875" bestFit="1" customWidth="1"/>
    <col min="6" max="6" width="7.140625" bestFit="1" customWidth="1"/>
  </cols>
  <sheetData>
    <row r="1" spans="1:5" ht="21" x14ac:dyDescent="0.35">
      <c r="B1" s="7" t="s">
        <v>115</v>
      </c>
      <c r="D1" t="s">
        <v>114</v>
      </c>
    </row>
    <row r="2" spans="1:5" x14ac:dyDescent="0.25">
      <c r="B2" s="11">
        <v>42998</v>
      </c>
    </row>
    <row r="4" spans="1:5" x14ac:dyDescent="0.25">
      <c r="C4" s="12" t="s">
        <v>101</v>
      </c>
      <c r="D4" s="12"/>
      <c r="E4" s="12"/>
    </row>
    <row r="5" spans="1:5" x14ac:dyDescent="0.25">
      <c r="A5" t="s">
        <v>0</v>
      </c>
      <c r="B5" t="s">
        <v>61</v>
      </c>
      <c r="C5" t="s">
        <v>92</v>
      </c>
      <c r="D5" t="s">
        <v>93</v>
      </c>
      <c r="E5" t="s">
        <v>94</v>
      </c>
    </row>
    <row r="6" spans="1:5" s="13" customFormat="1" x14ac:dyDescent="0.25">
      <c r="B6" s="13" t="s">
        <v>95</v>
      </c>
      <c r="C6" s="13" t="s">
        <v>89</v>
      </c>
      <c r="D6" s="13" t="s">
        <v>90</v>
      </c>
      <c r="E6" s="13" t="s">
        <v>91</v>
      </c>
    </row>
    <row r="7" spans="1:5" x14ac:dyDescent="0.25">
      <c r="A7">
        <v>1</v>
      </c>
      <c r="B7" t="s">
        <v>59</v>
      </c>
      <c r="C7">
        <v>2075</v>
      </c>
      <c r="D7">
        <v>3100</v>
      </c>
      <c r="E7">
        <v>4000</v>
      </c>
    </row>
    <row r="8" spans="1:5" x14ac:dyDescent="0.25">
      <c r="A8">
        <v>2</v>
      </c>
      <c r="B8" t="s">
        <v>60</v>
      </c>
      <c r="C8">
        <v>2850</v>
      </c>
      <c r="D8">
        <v>5000</v>
      </c>
      <c r="E8">
        <v>7000</v>
      </c>
    </row>
    <row r="9" spans="1:5" x14ac:dyDescent="0.25">
      <c r="A9">
        <v>3</v>
      </c>
      <c r="B9" t="s">
        <v>55</v>
      </c>
      <c r="C9">
        <v>27000</v>
      </c>
      <c r="D9">
        <v>40000</v>
      </c>
      <c r="E9">
        <v>52000</v>
      </c>
    </row>
    <row r="10" spans="1:5" x14ac:dyDescent="0.25">
      <c r="A10">
        <v>4</v>
      </c>
      <c r="B10" t="s">
        <v>56</v>
      </c>
      <c r="C10">
        <v>37000</v>
      </c>
      <c r="D10">
        <v>65000</v>
      </c>
      <c r="E10">
        <v>91000</v>
      </c>
    </row>
    <row r="11" spans="1:5" x14ac:dyDescent="0.25">
      <c r="A11">
        <v>5</v>
      </c>
      <c r="B11" t="s">
        <v>57</v>
      </c>
      <c r="C11">
        <v>47000</v>
      </c>
      <c r="D11">
        <v>85000</v>
      </c>
      <c r="E11">
        <v>110000</v>
      </c>
    </row>
    <row r="12" spans="1:5" x14ac:dyDescent="0.25">
      <c r="A12">
        <v>6</v>
      </c>
      <c r="B12" t="s">
        <v>58</v>
      </c>
      <c r="C12">
        <v>6000</v>
      </c>
      <c r="D12">
        <v>8000</v>
      </c>
      <c r="E12">
        <v>10000</v>
      </c>
    </row>
    <row r="13" spans="1:5" x14ac:dyDescent="0.25">
      <c r="A13">
        <v>7</v>
      </c>
      <c r="B13" t="s">
        <v>116</v>
      </c>
      <c r="C13">
        <f>(C12+C11)*0.1</f>
        <v>5300</v>
      </c>
      <c r="D13">
        <f>(D12+D11)*0.1</f>
        <v>9300</v>
      </c>
      <c r="E13">
        <f>(E12+E11)*0.1</f>
        <v>12000</v>
      </c>
    </row>
    <row r="14" spans="1:5" x14ac:dyDescent="0.25">
      <c r="A14">
        <v>8</v>
      </c>
      <c r="B14" t="s">
        <v>102</v>
      </c>
      <c r="C14">
        <f>SUM(C11:C13)</f>
        <v>58300</v>
      </c>
      <c r="D14">
        <f>SUM(D11:D13)</f>
        <v>102300</v>
      </c>
      <c r="E14">
        <f>SUM(E11:E13)</f>
        <v>132000</v>
      </c>
    </row>
    <row r="16" spans="1:5" x14ac:dyDescent="0.25">
      <c r="B16" t="s">
        <v>88</v>
      </c>
      <c r="C16">
        <f>40*47*40</f>
        <v>75200</v>
      </c>
      <c r="D16">
        <f>40*47*60</f>
        <v>112800</v>
      </c>
      <c r="E16">
        <f>40*47*75</f>
        <v>141000</v>
      </c>
    </row>
    <row r="18" spans="2:5" x14ac:dyDescent="0.25">
      <c r="B18" t="s">
        <v>117</v>
      </c>
      <c r="C18">
        <f>C16-C14</f>
        <v>16900</v>
      </c>
      <c r="D18">
        <f t="shared" ref="D18:E18" si="0">D16-D14</f>
        <v>10500</v>
      </c>
      <c r="E18">
        <f t="shared" si="0"/>
        <v>9000</v>
      </c>
    </row>
  </sheetData>
  <mergeCells count="1">
    <mergeCell ref="C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 CM organisatie</vt:lpstr>
      <vt:lpstr>Salaris en bedrijfsvoering ZZP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Aussems</dc:creator>
  <cp:lastModifiedBy>Gebruiker</cp:lastModifiedBy>
  <cp:lastPrinted>2017-09-25T19:50:06Z</cp:lastPrinted>
  <dcterms:created xsi:type="dcterms:W3CDTF">2017-08-26T10:16:33Z</dcterms:created>
  <dcterms:modified xsi:type="dcterms:W3CDTF">2017-09-25T20:00:11Z</dcterms:modified>
</cp:coreProperties>
</file>